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1902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<sst xmlns="http://schemas.openxmlformats.org/spreadsheetml/2006/main" count="64" uniqueCount="38">
  <si>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Sr</t>
  </si>
  <si>
    <t>Ca</t>
  </si>
  <si>
    <t>Sr/Ca</t>
  </si>
  <si>
    <t>Ru</t>
  </si>
  <si>
    <t>O</t>
  </si>
  <si>
    <t>O1</t>
  </si>
  <si>
    <t>O2</t>
  </si>
  <si>
    <t>x</t>
  </si>
  <si>
    <t>y</t>
  </si>
  <si>
    <t>z</t>
  </si>
  <si>
    <t>f</t>
  </si>
  <si>
    <t xml:space="preserve">F = </t>
  </si>
  <si>
    <t>sum</t>
  </si>
  <si>
    <t>real</t>
  </si>
  <si>
    <t>imag</t>
  </si>
  <si>
    <t xml:space="preserve">F^2 = </t>
  </si>
  <si>
    <t>element</t>
  </si>
  <si>
    <t>scatt length</t>
  </si>
  <si>
    <t>name</t>
  </si>
  <si>
    <t>h=</t>
  </si>
  <si>
    <t>k=</t>
  </si>
  <si>
    <t>l=</t>
  </si>
  <si>
    <t>phase</t>
  </si>
  <si>
    <t>atom #</t>
  </si>
  <si>
    <t>"----------atomic position----------"</t>
  </si>
  <si>
    <t>desired reflection</t>
  </si>
  <si>
    <t>calculated structure factor</t>
  </si>
  <si>
    <t>"---------atom information---------"</t>
  </si>
  <si>
    <t>"---------scattering factor---------"</t>
  </si>
  <si>
    <t>Nuclear Structure Factor Calculator</t>
  </si>
  <si>
    <t>Legend:</t>
  </si>
  <si>
    <t>scattering factor:  the phase angle, imaginary and real components of the scattering factor for atom N.</t>
  </si>
  <si>
    <t>name: a label for your own reference for atom N</t>
  </si>
  <si>
    <t>f: scattering length for atom N.  (Paste relevant value from top table into these squares.)</t>
  </si>
  <si>
    <t>atomic position:  enter the x, y and z coordinates for atom N</t>
  </si>
  <si>
    <t>atom #:  index that counts atoms in structure, N=1,2,3,…</t>
  </si>
  <si>
    <t>(Note: this calculator does not account for space group multiplicities; you must input each</t>
  </si>
  <si>
    <t>atom in the structure individually,  i.e. FCC = 4 atoms in basis.)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</si>
</sst>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2" max="2" width="9.00390625" style="0" customWidth="1"/>
    <col min="3" max="3" width="9.8515625" style="0" customWidth="1"/>
    <col min="7" max="7" width="10.00390625" style="0" customWidth="1"/>
  </cols>
  <sheetData>
    <row r="1" ht="20.25">
      <c r="A1" s="16" t="s">
        <v>29</v>
      </c>
    </row>
    <row r="3" spans="1:6" ht="12.75">
      <c r="A3" s="13" t="s">
        <v>16</v>
      </c>
      <c r="B3" s="13" t="s">
        <v>17</v>
      </c>
      <c r="D3" s="13" t="s">
        <v>25</v>
      </c>
      <c r="F3" s="13" t="s">
        <v>26</v>
      </c>
    </row>
    <row r="4" spans="1:7" ht="12.75">
      <c r="A4" s="2" t="s">
        <v>0</v>
      </c>
      <c r="B4" s="2">
        <v>7.02</v>
      </c>
      <c r="D4" s="3" t="s">
        <v>19</v>
      </c>
      <c r="E4" s="4">
        <v>1</v>
      </c>
      <c r="F4" s="6" t="s">
        <v>15</v>
      </c>
      <c r="G4" s="7">
        <f>H41^2+I41^2</f>
        <v>970.4737709831115</v>
      </c>
    </row>
    <row r="5" spans="1:7" ht="12.75">
      <c r="A5" s="2" t="s">
        <v>1</v>
      </c>
      <c r="B5" s="2">
        <v>3.67</v>
      </c>
      <c r="D5" s="3" t="s">
        <v>20</v>
      </c>
      <c r="E5" s="4">
        <v>1</v>
      </c>
      <c r="F5" s="6" t="s">
        <v>11</v>
      </c>
      <c r="G5" s="7">
        <f>SQRT(G4)</f>
        <v>31.152428011041316</v>
      </c>
    </row>
    <row r="6" spans="1:5" ht="12.75">
      <c r="A6" s="2" t="s">
        <v>2</v>
      </c>
      <c r="B6" s="2">
        <f>0.75*B4+0.25*B5</f>
        <v>6.182499999999999</v>
      </c>
      <c r="D6" s="3" t="s">
        <v>21</v>
      </c>
      <c r="E6" s="4">
        <v>3</v>
      </c>
    </row>
    <row r="7" spans="1:2" ht="12.75">
      <c r="A7" s="2" t="s">
        <v>3</v>
      </c>
      <c r="B7" s="2">
        <v>7.03</v>
      </c>
    </row>
    <row r="8" spans="1:2" ht="12.75">
      <c r="A8" s="2" t="s">
        <v>4</v>
      </c>
      <c r="B8" s="2">
        <v>5.803</v>
      </c>
    </row>
    <row r="9" spans="1:2" ht="12.75">
      <c r="A9" s="2"/>
      <c r="B9" s="2"/>
    </row>
    <row r="10" spans="1:8" ht="12.75">
      <c r="A10" s="5" t="s">
        <v>27</v>
      </c>
      <c r="E10" s="8" t="s">
        <v>24</v>
      </c>
      <c r="H10" s="8" t="s">
        <v>28</v>
      </c>
    </row>
    <row r="11" spans="1:9" ht="12.75">
      <c r="A11" s="12" t="s">
        <v>23</v>
      </c>
      <c r="B11" s="12" t="s">
        <v>18</v>
      </c>
      <c r="C11" s="12" t="s">
        <v>10</v>
      </c>
      <c r="D11" s="12" t="s">
        <v>7</v>
      </c>
      <c r="E11" s="12" t="s">
        <v>8</v>
      </c>
      <c r="F11" s="12" t="s">
        <v>9</v>
      </c>
      <c r="G11" s="12" t="s">
        <v>22</v>
      </c>
      <c r="H11" s="12" t="s">
        <v>14</v>
      </c>
      <c r="I11" s="12" t="s">
        <v>13</v>
      </c>
    </row>
    <row r="12" spans="1:9" ht="12.75">
      <c r="A12" s="8">
        <v>1</v>
      </c>
      <c r="B12" s="9" t="s">
        <v>2</v>
      </c>
      <c r="C12" s="9">
        <f>$B$6</f>
        <v>6.182499999999999</v>
      </c>
      <c r="D12" s="9">
        <v>0</v>
      </c>
      <c r="E12" s="9">
        <v>0</v>
      </c>
      <c r="F12" s="9">
        <v>0.67</v>
      </c>
      <c r="G12" s="10">
        <f>-2*PI()*($E$4*D12+$E$5*E12+$E$6*F12)</f>
        <v>-12.62920246743097</v>
      </c>
      <c r="H12" s="11">
        <f>C12*SIN(G12)</f>
        <v>-0.38820238698998566</v>
      </c>
      <c r="I12" s="11">
        <f>C12*COS(G12)</f>
        <v>6.170300248507788</v>
      </c>
    </row>
    <row r="13" spans="1:9" ht="12.75">
      <c r="A13" s="8">
        <f>A12+1</f>
        <v>2</v>
      </c>
      <c r="B13" s="9" t="s">
        <v>3</v>
      </c>
      <c r="C13" s="9">
        <f>$B$7</f>
        <v>7.03</v>
      </c>
      <c r="D13" s="9">
        <v>0</v>
      </c>
      <c r="E13" s="9">
        <v>0</v>
      </c>
      <c r="F13" s="9">
        <v>0</v>
      </c>
      <c r="G13" s="10">
        <f>-2*3.1416*($E$4*D13+$E$5*E13+$E$6*F13)</f>
        <v>0</v>
      </c>
      <c r="H13" s="11">
        <f>C13*SIN(G13)</f>
        <v>0</v>
      </c>
      <c r="I13" s="11">
        <f>C13*COS(G13)</f>
        <v>7.03</v>
      </c>
    </row>
    <row r="14" spans="1:9" ht="12.75">
      <c r="A14" s="8">
        <f aca="true" t="shared" si="0" ref="A14:A39">A13+1</f>
        <v>3</v>
      </c>
      <c r="B14" s="9" t="s">
        <v>5</v>
      </c>
      <c r="C14" s="9">
        <f>$B$8</f>
        <v>5.803</v>
      </c>
      <c r="D14" s="9">
        <v>0.25</v>
      </c>
      <c r="E14" s="9">
        <v>0.75</v>
      </c>
      <c r="F14" s="9">
        <v>0</v>
      </c>
      <c r="G14" s="10">
        <f>-2*PI()*($E$4*D14+$E$5*E14+$E$6*F14)</f>
        <v>-6.283185307179586</v>
      </c>
      <c r="H14" s="11">
        <f>C14*SIN(G14)</f>
        <v>1.4219072967669445E-15</v>
      </c>
      <c r="I14" s="11">
        <f>C14*COS(G14)</f>
        <v>5.803</v>
      </c>
    </row>
    <row r="15" spans="1:9" ht="12.75">
      <c r="A15" s="8">
        <f t="shared" si="0"/>
        <v>4</v>
      </c>
      <c r="B15" s="9" t="s">
        <v>6</v>
      </c>
      <c r="C15" s="9">
        <f>$B$8</f>
        <v>5.803</v>
      </c>
      <c r="D15" s="9">
        <v>0</v>
      </c>
      <c r="E15" s="9">
        <v>0</v>
      </c>
      <c r="F15" s="9">
        <v>0.83</v>
      </c>
      <c r="G15" s="10">
        <f>-2*PI()*($E$4*D15+$E$5*E15+$E$6*F15)</f>
        <v>-15.645131414877168</v>
      </c>
      <c r="H15" s="11">
        <f>C15*SIN(G15)</f>
        <v>-0.36437338482861725</v>
      </c>
      <c r="I15" s="11">
        <f>C15*COS(G15)</f>
        <v>-5.791549105069259</v>
      </c>
    </row>
    <row r="16" spans="1:9" ht="12.75">
      <c r="A16" s="8">
        <f t="shared" si="0"/>
        <v>5</v>
      </c>
      <c r="B16" s="9" t="s">
        <v>2</v>
      </c>
      <c r="C16" s="9">
        <f>$B$6</f>
        <v>6.182499999999999</v>
      </c>
      <c r="D16" s="9">
        <v>0</v>
      </c>
      <c r="E16" s="9">
        <v>0.5</v>
      </c>
      <c r="F16" s="9">
        <v>0.83</v>
      </c>
      <c r="G16" s="10">
        <f>-2*PI()*($E$4*D16+$E$5*E16+$E$6*F16)</f>
        <v>-18.78672406846696</v>
      </c>
      <c r="H16" s="11">
        <f>C16*SIN(G16)</f>
        <v>0.38820238699000414</v>
      </c>
      <c r="I16" s="11">
        <f>C16*COS(G16)</f>
        <v>6.170300248507787</v>
      </c>
    </row>
    <row r="17" spans="1:9" ht="12.75">
      <c r="A17" s="8">
        <f t="shared" si="0"/>
        <v>6</v>
      </c>
      <c r="B17" s="9" t="s">
        <v>2</v>
      </c>
      <c r="C17" s="9">
        <f>$B$6</f>
        <v>6.182499999999999</v>
      </c>
      <c r="D17" s="9">
        <v>0</v>
      </c>
      <c r="E17" s="9">
        <v>0.5</v>
      </c>
      <c r="F17" s="9">
        <v>0.17</v>
      </c>
      <c r="G17" s="10">
        <f>-2*PI()*($E$4*D17+$E$5*E17+$E$6*F17)</f>
        <v>-6.346017160251382</v>
      </c>
      <c r="H17" s="11">
        <f>C17*SIN(G17)</f>
        <v>-0.3882023869899762</v>
      </c>
      <c r="I17" s="11">
        <f>C17*COS(G17)</f>
        <v>6.170300248507788</v>
      </c>
    </row>
    <row r="18" spans="1:9" ht="12.75">
      <c r="A18" s="8">
        <f t="shared" si="0"/>
        <v>7</v>
      </c>
      <c r="B18" s="9" t="s">
        <v>2</v>
      </c>
      <c r="C18" s="9">
        <f>$B$6</f>
        <v>6.182499999999999</v>
      </c>
      <c r="D18" s="9">
        <v>0</v>
      </c>
      <c r="E18" s="9">
        <v>0</v>
      </c>
      <c r="F18" s="9">
        <v>0.33</v>
      </c>
      <c r="G18" s="10">
        <f>-2*PI()*($E$4*D18+$E$5*E18+$E$6*F18)</f>
        <v>-6.220353454107791</v>
      </c>
      <c r="H18" s="11">
        <f>C18*SIN(G18)</f>
        <v>0.3882023869899792</v>
      </c>
      <c r="I18" s="11">
        <f>C18*COS(G18)</f>
        <v>6.170300248507788</v>
      </c>
    </row>
    <row r="19" spans="1:9" ht="12.75">
      <c r="A19" s="8">
        <f>A18+1</f>
        <v>8</v>
      </c>
      <c r="B19" s="9" t="s">
        <v>3</v>
      </c>
      <c r="C19" s="9">
        <f>$B$7</f>
        <v>7.03</v>
      </c>
      <c r="D19" s="9">
        <v>0</v>
      </c>
      <c r="E19" s="9">
        <v>0.5</v>
      </c>
      <c r="F19" s="9">
        <v>0.5</v>
      </c>
      <c r="G19" s="10">
        <f>-2*PI()*($E$4*D19+$E$5*E19+$E$6*F19)</f>
        <v>-12.566370614359172</v>
      </c>
      <c r="H19" s="11">
        <f>C19*SIN(G19)</f>
        <v>3.4451174552030397E-15</v>
      </c>
      <c r="I19" s="11">
        <f>C19*COS(G19)</f>
        <v>7.03</v>
      </c>
    </row>
    <row r="20" spans="1:9" ht="12.75">
      <c r="A20" s="8">
        <f t="shared" si="0"/>
        <v>9</v>
      </c>
      <c r="B20" s="9" t="s">
        <v>5</v>
      </c>
      <c r="C20" s="9">
        <f aca="true" t="shared" si="1" ref="C20:C29">$B$8</f>
        <v>5.803</v>
      </c>
      <c r="D20" s="9">
        <v>0.75</v>
      </c>
      <c r="E20" s="9">
        <v>0.25</v>
      </c>
      <c r="F20" s="9">
        <v>0.5</v>
      </c>
      <c r="G20" s="10">
        <f>-2*PI()*($E$4*D20+$E$5*E20+$E$6*F20)</f>
        <v>-15.707963267948966</v>
      </c>
      <c r="H20" s="11">
        <f>C20*SIN(G20)</f>
        <v>-3.554768241917361E-15</v>
      </c>
      <c r="I20" s="11">
        <f>C20*COS(G20)</f>
        <v>-5.803</v>
      </c>
    </row>
    <row r="21" spans="1:9" ht="12.75">
      <c r="A21" s="8">
        <f t="shared" si="0"/>
        <v>10</v>
      </c>
      <c r="B21" s="9" t="s">
        <v>5</v>
      </c>
      <c r="C21" s="9">
        <f t="shared" si="1"/>
        <v>5.803</v>
      </c>
      <c r="D21" s="9">
        <v>0.75</v>
      </c>
      <c r="E21" s="9">
        <v>0.75</v>
      </c>
      <c r="F21" s="9">
        <v>0.5</v>
      </c>
      <c r="G21" s="10">
        <f>-2*PI()*($E$4*D21+$E$5*E21+$E$6*F21)</f>
        <v>-18.84955592153876</v>
      </c>
      <c r="H21" s="11">
        <f>C21*SIN(G21)</f>
        <v>4.265721890300833E-15</v>
      </c>
      <c r="I21" s="11">
        <f>C21*COS(G21)</f>
        <v>5.803</v>
      </c>
    </row>
    <row r="22" spans="1:9" ht="12.75">
      <c r="A22" s="8">
        <f t="shared" si="0"/>
        <v>11</v>
      </c>
      <c r="B22" s="9" t="s">
        <v>5</v>
      </c>
      <c r="C22" s="9">
        <f t="shared" si="1"/>
        <v>5.803</v>
      </c>
      <c r="D22" s="9">
        <v>0.25</v>
      </c>
      <c r="E22" s="9">
        <v>0.25</v>
      </c>
      <c r="F22" s="9">
        <v>0</v>
      </c>
      <c r="G22" s="10">
        <f>-2*PI()*($E$4*D22+$E$5*E22+$E$6*F22)</f>
        <v>-3.141592653589793</v>
      </c>
      <c r="H22" s="11">
        <f>C22*SIN(G22)</f>
        <v>-7.109536483834722E-16</v>
      </c>
      <c r="I22" s="11">
        <f>C22*COS(G22)</f>
        <v>-5.803</v>
      </c>
    </row>
    <row r="23" spans="1:9" ht="12.75">
      <c r="A23" s="8">
        <f t="shared" si="0"/>
        <v>12</v>
      </c>
      <c r="B23" s="9" t="s">
        <v>5</v>
      </c>
      <c r="C23" s="9">
        <f t="shared" si="1"/>
        <v>5.803</v>
      </c>
      <c r="D23" s="9">
        <v>0.75</v>
      </c>
      <c r="E23" s="9">
        <v>0.25</v>
      </c>
      <c r="F23" s="9">
        <v>0</v>
      </c>
      <c r="G23" s="10">
        <f>-2*PI()*($E$4*D23+$E$5*E23+$E$6*F23)</f>
        <v>-6.283185307179586</v>
      </c>
      <c r="H23" s="11">
        <f>C23*SIN(G23)</f>
        <v>1.4219072967669445E-15</v>
      </c>
      <c r="I23" s="11">
        <f>C23*COS(G23)</f>
        <v>5.803</v>
      </c>
    </row>
    <row r="24" spans="1:9" ht="12.75">
      <c r="A24" s="8">
        <f t="shared" si="0"/>
        <v>13</v>
      </c>
      <c r="B24" s="9" t="s">
        <v>5</v>
      </c>
      <c r="C24" s="9">
        <f t="shared" si="1"/>
        <v>5.803</v>
      </c>
      <c r="D24" s="9">
        <v>0.25</v>
      </c>
      <c r="E24" s="9">
        <v>0.75</v>
      </c>
      <c r="F24" s="9">
        <v>0.5</v>
      </c>
      <c r="G24" s="10">
        <f>-2*PI()*($E$4*D24+$E$5*E24+$E$6*F24)</f>
        <v>-15.707963267948966</v>
      </c>
      <c r="H24" s="11">
        <f>C24*SIN(G24)</f>
        <v>-3.554768241917361E-15</v>
      </c>
      <c r="I24" s="11">
        <f>C24*COS(G24)</f>
        <v>-5.803</v>
      </c>
    </row>
    <row r="25" spans="1:9" ht="12.75">
      <c r="A25" s="8">
        <f t="shared" si="0"/>
        <v>14</v>
      </c>
      <c r="B25" s="9" t="s">
        <v>5</v>
      </c>
      <c r="C25" s="9">
        <f t="shared" si="1"/>
        <v>5.803</v>
      </c>
      <c r="D25" s="9">
        <v>0.25</v>
      </c>
      <c r="E25" s="9">
        <v>0.25</v>
      </c>
      <c r="F25" s="9">
        <v>0.5</v>
      </c>
      <c r="G25" s="10">
        <f>-2*PI()*($E$4*D25+$E$5*E25+$E$6*F25)</f>
        <v>-12.566370614359172</v>
      </c>
      <c r="H25" s="11">
        <f>C25*SIN(G25)</f>
        <v>2.843814593533889E-15</v>
      </c>
      <c r="I25" s="11">
        <f>C25*COS(G25)</f>
        <v>5.803</v>
      </c>
    </row>
    <row r="26" spans="1:9" ht="12.75">
      <c r="A26" s="8">
        <f t="shared" si="0"/>
        <v>15</v>
      </c>
      <c r="B26" s="9" t="s">
        <v>5</v>
      </c>
      <c r="C26" s="9">
        <f t="shared" si="1"/>
        <v>5.803</v>
      </c>
      <c r="D26" s="9">
        <v>0.75</v>
      </c>
      <c r="E26" s="9">
        <v>0.75</v>
      </c>
      <c r="F26" s="9">
        <v>0</v>
      </c>
      <c r="G26" s="10">
        <f>-2*PI()*($E$4*D26+$E$5*E26+$E$6*F26)</f>
        <v>-9.42477796076938</v>
      </c>
      <c r="H26" s="11">
        <f>C26*SIN(G26)</f>
        <v>-2.1328609451504164E-15</v>
      </c>
      <c r="I26" s="11">
        <f>C26*COS(G26)</f>
        <v>-5.803</v>
      </c>
    </row>
    <row r="27" spans="1:9" ht="12.75">
      <c r="A27" s="8">
        <f t="shared" si="0"/>
        <v>16</v>
      </c>
      <c r="B27" s="9" t="s">
        <v>6</v>
      </c>
      <c r="C27" s="9">
        <f t="shared" si="1"/>
        <v>5.803</v>
      </c>
      <c r="D27" s="9">
        <v>0</v>
      </c>
      <c r="E27" s="9">
        <v>0.5</v>
      </c>
      <c r="F27" s="9">
        <v>0.67</v>
      </c>
      <c r="G27" s="10">
        <f>-2*PI()*($E$4*D27+$E$5*E27+$E$6*F27)</f>
        <v>-15.770795121020763</v>
      </c>
      <c r="H27" s="11">
        <f>C27*SIN(G27)</f>
        <v>0.3643733848286102</v>
      </c>
      <c r="I27" s="11">
        <f>C27*COS(G27)</f>
        <v>-5.79154910506926</v>
      </c>
    </row>
    <row r="28" spans="1:9" ht="12.75">
      <c r="A28" s="8">
        <f t="shared" si="0"/>
        <v>17</v>
      </c>
      <c r="B28" s="9" t="s">
        <v>6</v>
      </c>
      <c r="C28" s="9">
        <f t="shared" si="1"/>
        <v>5.803</v>
      </c>
      <c r="D28" s="9">
        <v>0</v>
      </c>
      <c r="E28" s="9">
        <v>0.5</v>
      </c>
      <c r="F28" s="9">
        <v>0.33</v>
      </c>
      <c r="G28" s="10">
        <f>-2*PI()*($E$4*D28+$E$5*E28+$E$6*F28)</f>
        <v>-9.361946107697584</v>
      </c>
      <c r="H28" s="11">
        <f>C28*SIN(G28)</f>
        <v>-0.3643733848286056</v>
      </c>
      <c r="I28" s="11">
        <f>C28*COS(G28)</f>
        <v>-5.79154910506926</v>
      </c>
    </row>
    <row r="29" spans="1:9" ht="12.75">
      <c r="A29" s="8">
        <f t="shared" si="0"/>
        <v>18</v>
      </c>
      <c r="B29" s="9" t="s">
        <v>6</v>
      </c>
      <c r="C29" s="9">
        <f t="shared" si="1"/>
        <v>5.803</v>
      </c>
      <c r="D29" s="9">
        <v>0</v>
      </c>
      <c r="E29" s="9">
        <v>0</v>
      </c>
      <c r="F29" s="9">
        <v>0.17</v>
      </c>
      <c r="G29" s="10">
        <f>-2*PI()*($E$4*D29+$E$5*E29+$E$6*F29)</f>
        <v>-3.204424506661589</v>
      </c>
      <c r="H29" s="11">
        <f>C29*SIN(G29)</f>
        <v>0.3643733848286053</v>
      </c>
      <c r="I29" s="11">
        <f>C29*COS(G29)</f>
        <v>-5.79154910506926</v>
      </c>
    </row>
    <row r="30" spans="1:9" ht="12.75">
      <c r="A30" s="8">
        <f t="shared" si="0"/>
        <v>19</v>
      </c>
      <c r="B30" s="9" t="s">
        <v>2</v>
      </c>
      <c r="C30" s="9">
        <f>$B$6</f>
        <v>6.182499999999999</v>
      </c>
      <c r="D30" s="9">
        <v>0.5</v>
      </c>
      <c r="E30" s="9">
        <v>0</v>
      </c>
      <c r="F30" s="9">
        <v>0.17</v>
      </c>
      <c r="G30" s="10">
        <f>-2*PI()*($E$4*D30+$E$5*E30+$E$6*F30)</f>
        <v>-6.346017160251382</v>
      </c>
      <c r="H30" s="11">
        <f>C30*SIN(G30)</f>
        <v>-0.3882023869899762</v>
      </c>
      <c r="I30" s="11">
        <f>C30*COS(G30)</f>
        <v>6.170300248507788</v>
      </c>
    </row>
    <row r="31" spans="1:9" ht="12.75">
      <c r="A31" s="8">
        <f>A30+1</f>
        <v>20</v>
      </c>
      <c r="B31" s="9" t="s">
        <v>3</v>
      </c>
      <c r="C31" s="9">
        <f>$B$7</f>
        <v>7.03</v>
      </c>
      <c r="D31" s="9">
        <v>0.5</v>
      </c>
      <c r="E31" s="9">
        <v>0</v>
      </c>
      <c r="F31" s="9">
        <v>0.5</v>
      </c>
      <c r="G31" s="10">
        <f>-2*PI()*($E$4*D31+$E$5*E31+$E$6*F31)</f>
        <v>-12.566370614359172</v>
      </c>
      <c r="H31" s="11">
        <f>C31*SIN(G31)</f>
        <v>3.4451174552030397E-15</v>
      </c>
      <c r="I31" s="11">
        <f>C31*COS(G31)</f>
        <v>7.03</v>
      </c>
    </row>
    <row r="32" spans="1:9" ht="12.75">
      <c r="A32" s="8">
        <f t="shared" si="0"/>
        <v>21</v>
      </c>
      <c r="B32" s="9" t="s">
        <v>6</v>
      </c>
      <c r="C32" s="9">
        <f>$B$8</f>
        <v>5.803</v>
      </c>
      <c r="D32" s="9">
        <v>0.5</v>
      </c>
      <c r="E32" s="9">
        <v>0</v>
      </c>
      <c r="F32" s="9">
        <v>0.33</v>
      </c>
      <c r="G32" s="10">
        <f>-2*PI()*($E$4*D32+$E$5*E32+$E$6*F32)</f>
        <v>-9.361946107697584</v>
      </c>
      <c r="H32" s="11">
        <f>C32*SIN(G32)</f>
        <v>-0.3643733848286056</v>
      </c>
      <c r="I32" s="11">
        <f>C32*COS(G32)</f>
        <v>-5.79154910506926</v>
      </c>
    </row>
    <row r="33" spans="1:9" ht="12.75">
      <c r="A33" s="8">
        <f t="shared" si="0"/>
        <v>22</v>
      </c>
      <c r="B33" s="9" t="s">
        <v>2</v>
      </c>
      <c r="C33" s="9">
        <f>$B$6</f>
        <v>6.182499999999999</v>
      </c>
      <c r="D33" s="9">
        <v>0.5</v>
      </c>
      <c r="E33" s="9">
        <v>0.5</v>
      </c>
      <c r="F33" s="9">
        <v>0.33</v>
      </c>
      <c r="G33" s="10">
        <f>-2*PI()*($E$4*D33+$E$5*E33+$E$6*F33)</f>
        <v>-12.503538761287377</v>
      </c>
      <c r="H33" s="11">
        <f>C33*SIN(G33)</f>
        <v>0.3882023869899807</v>
      </c>
      <c r="I33" s="11">
        <f>C33*COS(G33)</f>
        <v>6.170300248507788</v>
      </c>
    </row>
    <row r="34" spans="1:9" ht="12.75">
      <c r="A34" s="8">
        <f t="shared" si="0"/>
        <v>23</v>
      </c>
      <c r="B34" s="9" t="s">
        <v>2</v>
      </c>
      <c r="C34" s="9">
        <f>$B$6</f>
        <v>6.182499999999999</v>
      </c>
      <c r="D34" s="9">
        <v>0.5</v>
      </c>
      <c r="E34" s="9">
        <v>0.5</v>
      </c>
      <c r="F34" s="9">
        <v>0.67</v>
      </c>
      <c r="G34" s="10">
        <f>-2*PI()*($E$4*D34+$E$5*E34+$E$6*F34)</f>
        <v>-18.912387774610558</v>
      </c>
      <c r="H34" s="11">
        <f>C34*SIN(G34)</f>
        <v>-0.3882023869899951</v>
      </c>
      <c r="I34" s="11">
        <f>C34*COS(G34)</f>
        <v>6.170300248507788</v>
      </c>
    </row>
    <row r="35" spans="1:9" ht="12.75">
      <c r="A35" s="8">
        <f t="shared" si="0"/>
        <v>24</v>
      </c>
      <c r="B35" s="9" t="s">
        <v>2</v>
      </c>
      <c r="C35" s="9">
        <f>$B$6</f>
        <v>6.182499999999999</v>
      </c>
      <c r="D35" s="9">
        <v>0.5</v>
      </c>
      <c r="E35" s="9">
        <v>0</v>
      </c>
      <c r="F35" s="9">
        <v>0.83</v>
      </c>
      <c r="G35" s="10">
        <f>-2*PI()*($E$4*D35+$E$5*E35+$E$6*F35)</f>
        <v>-18.78672406846696</v>
      </c>
      <c r="H35" s="11">
        <f>C35*SIN(G35)</f>
        <v>0.38820238699000414</v>
      </c>
      <c r="I35" s="11">
        <f>C35*COS(G35)</f>
        <v>6.170300248507787</v>
      </c>
    </row>
    <row r="36" spans="1:9" ht="12.75">
      <c r="A36" s="8">
        <f>A35+1</f>
        <v>25</v>
      </c>
      <c r="B36" s="9" t="s">
        <v>3</v>
      </c>
      <c r="C36" s="9">
        <f>$B$7</f>
        <v>7.03</v>
      </c>
      <c r="D36" s="9">
        <v>0.5</v>
      </c>
      <c r="E36" s="9">
        <v>0.5</v>
      </c>
      <c r="F36" s="9">
        <v>0</v>
      </c>
      <c r="G36" s="10">
        <f>-2*PI()*($E$4*D36+$E$5*E36+$E$6*F36)</f>
        <v>-6.283185307179586</v>
      </c>
      <c r="H36" s="11">
        <f>C36*SIN(G36)</f>
        <v>1.7225587276015199E-15</v>
      </c>
      <c r="I36" s="11">
        <f>C36*COS(G36)</f>
        <v>7.03</v>
      </c>
    </row>
    <row r="37" spans="1:9" ht="12.75">
      <c r="A37" s="8">
        <f t="shared" si="0"/>
        <v>26</v>
      </c>
      <c r="B37" s="9" t="s">
        <v>6</v>
      </c>
      <c r="C37" s="9">
        <f>$B$8</f>
        <v>5.803</v>
      </c>
      <c r="D37" s="9">
        <v>0.5</v>
      </c>
      <c r="E37" s="9">
        <v>0.5</v>
      </c>
      <c r="F37" s="9">
        <v>0.17</v>
      </c>
      <c r="G37" s="10">
        <f>-2*PI()*($E$4*D37+$E$5*E37+$E$6*F37)</f>
        <v>-9.487609813841175</v>
      </c>
      <c r="H37" s="11">
        <f>C37*SIN(G37)</f>
        <v>0.3643733848286013</v>
      </c>
      <c r="I37" s="11">
        <f>C37*COS(G37)</f>
        <v>-5.79154910506926</v>
      </c>
    </row>
    <row r="38" spans="1:9" ht="12.75">
      <c r="A38" s="8">
        <f t="shared" si="0"/>
        <v>27</v>
      </c>
      <c r="B38" s="9" t="s">
        <v>6</v>
      </c>
      <c r="C38" s="9">
        <f>$B$8</f>
        <v>5.803</v>
      </c>
      <c r="D38" s="9">
        <v>0.5</v>
      </c>
      <c r="E38" s="9">
        <v>0.5</v>
      </c>
      <c r="F38" s="9">
        <v>0.83</v>
      </c>
      <c r="G38" s="10">
        <f>-2*PI()*($E$4*D38+$E$5*E38+$E$6*F38)</f>
        <v>-21.928316722056753</v>
      </c>
      <c r="H38" s="11">
        <f>C38*SIN(G38)</f>
        <v>-0.364373384828629</v>
      </c>
      <c r="I38" s="11">
        <f>C38*COS(G38)</f>
        <v>-5.791549105069259</v>
      </c>
    </row>
    <row r="39" spans="1:9" ht="12.75">
      <c r="A39" s="8">
        <f t="shared" si="0"/>
        <v>28</v>
      </c>
      <c r="B39" s="9" t="s">
        <v>6</v>
      </c>
      <c r="C39" s="9">
        <f>$B$8</f>
        <v>5.803</v>
      </c>
      <c r="D39" s="9">
        <v>0.5</v>
      </c>
      <c r="E39" s="9">
        <v>0</v>
      </c>
      <c r="F39" s="9">
        <v>0.67</v>
      </c>
      <c r="G39" s="10">
        <f>-2*PI()*($E$4*D39+$E$5*E39+$E$6*F39)</f>
        <v>-15.770795121020763</v>
      </c>
      <c r="H39" s="11">
        <f>C39*SIN(G39)</f>
        <v>0.3643733848286102</v>
      </c>
      <c r="I39" s="11">
        <f>C39*COS(G39)</f>
        <v>-5.79154910506926</v>
      </c>
    </row>
    <row r="40" ht="12.75">
      <c r="E40" s="1"/>
    </row>
    <row r="41" spans="1:9" ht="12.75">
      <c r="A41" t="s">
        <v>30</v>
      </c>
      <c r="F41" s="14" t="s">
        <v>12</v>
      </c>
      <c r="G41" s="14"/>
      <c r="H41" s="15">
        <f>SUM(H12:H13)</f>
        <v>-0.38820238698998566</v>
      </c>
      <c r="I41" s="15">
        <f>SUM(I12:I39)</f>
        <v>31.150009147508236</v>
      </c>
    </row>
    <row r="42" ht="12.75">
      <c r="A42" s="17" t="s">
        <v>35</v>
      </c>
    </row>
    <row r="43" ht="12.75">
      <c r="B43" s="17" t="s">
        <v>36</v>
      </c>
    </row>
    <row r="44" ht="12.75">
      <c r="B44" s="17" t="s">
        <v>37</v>
      </c>
    </row>
    <row r="45" ht="12.75">
      <c r="A45" s="17" t="s">
        <v>32</v>
      </c>
    </row>
    <row r="46" ht="12.75">
      <c r="A46" s="17" t="s">
        <v>33</v>
      </c>
    </row>
    <row r="47" ht="12.75">
      <c r="A47" s="17" t="s">
        <v>34</v>
      </c>
    </row>
    <row r="48" ht="12.75">
      <c r="A48" s="17" t="s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AECL_EACL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Carlo</dc:creator>
  <cp:keywords/>
  <dc:description/>
  <cp:lastModifiedBy>Jeremy Carlo</cp:lastModifiedBy>
  <dcterms:created xsi:type="dcterms:W3CDTF">2010-12-01T20:08:59Z</dcterms:created>
  <dcterms:modified xsi:type="dcterms:W3CDTF">2011-02-08T17:29:19Z</dcterms:modified>
  <cp:category/>
  <cp:version/>
  <cp:contentType/>
  <cp:contentStatus/>
</cp:coreProperties>
</file>